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Scott Cullen\Desktop\Webinar\"/>
    </mc:Choice>
  </mc:AlternateContent>
  <xr:revisionPtr revIDLastSave="0" documentId="8_{4B1FE87F-780D-4EFC-8A87-7AF381E494E1}" xr6:coauthVersionLast="40" xr6:coauthVersionMax="40" xr10:uidLastSave="{00000000-0000-0000-0000-000000000000}"/>
  <bookViews>
    <workbookView xWindow="4260" yWindow="885" windowWidth="22275" windowHeight="15120" activeTab="2" xr2:uid="{9E515A2A-BE96-4BF9-A936-C9FFBD1CB497}"/>
  </bookViews>
  <sheets>
    <sheet name="Paired Sales" sheetId="1" r:id="rId1"/>
    <sheet name="Paired Cost" sheetId="3" r:id="rId2"/>
    <sheet name="Site Value" sheetId="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3" l="1"/>
  <c r="J32" i="3"/>
  <c r="J31" i="3"/>
  <c r="F20" i="4" l="1"/>
  <c r="F21" i="4"/>
  <c r="E25" i="1"/>
  <c r="D25" i="1"/>
  <c r="E19" i="1"/>
  <c r="D19" i="1"/>
  <c r="F19" i="1" s="1"/>
  <c r="E13" i="1"/>
  <c r="D13" i="1"/>
  <c r="F13" i="1" s="1"/>
  <c r="F25" i="1" l="1"/>
  <c r="J34" i="3"/>
  <c r="J35" i="3"/>
  <c r="J36" i="3"/>
  <c r="J37" i="3"/>
  <c r="J38" i="3"/>
  <c r="J39" i="3"/>
  <c r="J40" i="3"/>
  <c r="J41" i="3"/>
  <c r="F61" i="4"/>
  <c r="G61" i="4"/>
  <c r="E61" i="4"/>
  <c r="F49" i="4"/>
  <c r="F64" i="4" s="1"/>
  <c r="F36" i="4"/>
  <c r="F38" i="4" s="1"/>
  <c r="F21" i="3"/>
  <c r="F20" i="3"/>
  <c r="F22" i="3" s="1"/>
  <c r="E12" i="3"/>
  <c r="E40" i="3" s="1"/>
  <c r="E11" i="3"/>
  <c r="C7" i="3"/>
  <c r="E5" i="3"/>
  <c r="E6" i="3"/>
  <c r="F63" i="4" l="1"/>
  <c r="F65" i="4" s="1"/>
  <c r="F51" i="4"/>
  <c r="E13" i="3"/>
  <c r="E41" i="3" s="1"/>
  <c r="F31" i="3"/>
  <c r="H31" i="3" s="1"/>
  <c r="L31" i="3" s="1"/>
  <c r="F35" i="3"/>
  <c r="H35" i="3" s="1"/>
  <c r="L35" i="3" s="1"/>
  <c r="F39" i="3"/>
  <c r="F34" i="3"/>
  <c r="H34" i="3" s="1"/>
  <c r="L34" i="3" s="1"/>
  <c r="F32" i="3"/>
  <c r="H32" i="3" s="1"/>
  <c r="L32" i="3" s="1"/>
  <c r="F36" i="3"/>
  <c r="H36" i="3" s="1"/>
  <c r="L36" i="3" s="1"/>
  <c r="F40" i="3"/>
  <c r="H40" i="3" s="1"/>
  <c r="L40" i="3" s="1"/>
  <c r="F38" i="3"/>
  <c r="F33" i="3"/>
  <c r="H33" i="3" s="1"/>
  <c r="L33" i="3" s="1"/>
  <c r="F37" i="3"/>
  <c r="F41" i="3"/>
  <c r="F30" i="3"/>
  <c r="E7" i="3"/>
  <c r="F7" i="3" s="1"/>
  <c r="E30" i="3" s="1"/>
  <c r="E7" i="1"/>
  <c r="D7" i="1"/>
  <c r="F7" i="1" l="1"/>
  <c r="H41" i="3"/>
  <c r="L41" i="3" s="1"/>
  <c r="E37" i="3"/>
  <c r="H37" i="3" s="1"/>
  <c r="L37" i="3" s="1"/>
  <c r="E38" i="3"/>
  <c r="H38" i="3" s="1"/>
  <c r="L38" i="3" s="1"/>
  <c r="E39" i="3"/>
  <c r="H39" i="3" s="1"/>
  <c r="L39" i="3" s="1"/>
  <c r="H30" i="3"/>
  <c r="L30" i="3" s="1"/>
</calcChain>
</file>

<file path=xl/sharedStrings.xml><?xml version="1.0" encoding="utf-8"?>
<sst xmlns="http://schemas.openxmlformats.org/spreadsheetml/2006/main" count="89" uniqueCount="64">
  <si>
    <t>Paired Sales</t>
  </si>
  <si>
    <t>MLS #</t>
  </si>
  <si>
    <t>GLA</t>
  </si>
  <si>
    <t>$</t>
  </si>
  <si>
    <t>Bath</t>
  </si>
  <si>
    <t>Adjustment</t>
  </si>
  <si>
    <t>Adjust</t>
  </si>
  <si>
    <t>$/sf</t>
  </si>
  <si>
    <t>Total $</t>
  </si>
  <si>
    <t>Garage</t>
  </si>
  <si>
    <t>0 to 2 Stall</t>
  </si>
  <si>
    <t>0 to 1 Stall</t>
  </si>
  <si>
    <t>1 to 2 Stall</t>
  </si>
  <si>
    <t>Paired Replacement Cost</t>
  </si>
  <si>
    <t>Economic Life</t>
  </si>
  <si>
    <t>Effective Age</t>
  </si>
  <si>
    <t>Remaining Economic Life</t>
  </si>
  <si>
    <t>Basement Size</t>
  </si>
  <si>
    <t>Basement Finish</t>
  </si>
  <si>
    <t>Half Bath</t>
  </si>
  <si>
    <t>Fireplace</t>
  </si>
  <si>
    <t>Deck</t>
  </si>
  <si>
    <t>Covered Porch</t>
  </si>
  <si>
    <t>Screen Porch</t>
  </si>
  <si>
    <t>Enclosed Porch</t>
  </si>
  <si>
    <t>1st Garage Stall</t>
  </si>
  <si>
    <t>Additional Stall</t>
  </si>
  <si>
    <t>% Good</t>
  </si>
  <si>
    <t>% Depreciation</t>
  </si>
  <si>
    <t>Depreciated Cost</t>
  </si>
  <si>
    <t>Multiplier</t>
  </si>
  <si>
    <t>Base Adjustment</t>
  </si>
  <si>
    <t>Local Adjustment</t>
  </si>
  <si>
    <t>Site Value</t>
  </si>
  <si>
    <t>Size</t>
  </si>
  <si>
    <t>Value</t>
  </si>
  <si>
    <t>Allocation</t>
  </si>
  <si>
    <t>Assessor Ratio applied to Neighborhood Median</t>
  </si>
  <si>
    <t>Extraction</t>
  </si>
  <si>
    <t>Replacement Cost</t>
  </si>
  <si>
    <t>Market Value</t>
  </si>
  <si>
    <t>Site value</t>
  </si>
  <si>
    <t>"As-is"  Site Improvements</t>
  </si>
  <si>
    <t>Assessor Site value</t>
  </si>
  <si>
    <t>Assessor Total Value</t>
  </si>
  <si>
    <t>Asssessor Ratio</t>
  </si>
  <si>
    <t>Neighborhood Median</t>
  </si>
  <si>
    <t>Indicated Site Value</t>
  </si>
  <si>
    <t>Assessor Ratio applied to Average Comp Market Value</t>
  </si>
  <si>
    <t>Sale Price</t>
  </si>
  <si>
    <t>Comp 1</t>
  </si>
  <si>
    <t>Comp 2</t>
  </si>
  <si>
    <t>Comp 3</t>
  </si>
  <si>
    <t>Concessions</t>
  </si>
  <si>
    <t>Assessor Ratio</t>
  </si>
  <si>
    <t>Indicated Value by Regression</t>
  </si>
  <si>
    <t>Intercept</t>
  </si>
  <si>
    <t>Coefficient</t>
  </si>
  <si>
    <t>Depreciation Calculation</t>
  </si>
  <si>
    <t>Depreciated Cost Adjustments</t>
  </si>
  <si>
    <t>Average Market Value</t>
  </si>
  <si>
    <t>www.SolomonAppraisal.com</t>
  </si>
  <si>
    <t>507521r</t>
  </si>
  <si>
    <t>Anything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</si>
</sst>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0" fillId="0" borderId="0" xfId="0" applyAlignment="1">
      <alignment horizontal="center"/>
    </xf>
    <xf numFmtId="1" fontId="0" fillId="0" borderId="0" xfId="0" applyNumberFormat="1"/>
    <xf numFmtId="0" fontId="0" fillId="2" borderId="5" xfId="0" applyFill="1" applyBorder="1"/>
    <xf numFmtId="0" fontId="0" fillId="2" borderId="7" xfId="0" applyFill="1" applyBorder="1"/>
    <xf numFmtId="0" fontId="0" fillId="2" borderId="8" xfId="0" applyFill="1" applyBorder="1"/>
    <xf numFmtId="0" fontId="0" fillId="2" borderId="0" xfId="0" applyFill="1" applyAlignment="1">
      <alignment horizontal="center"/>
    </xf>
    <xf numFmtId="0" fontId="0" fillId="2" borderId="0" xfId="0" applyFill="1"/>
    <xf numFmtId="1" fontId="0" fillId="2" borderId="0" xfId="0" applyNumberFormat="1" applyFill="1"/>
    <xf numFmtId="1" fontId="0" fillId="2" borderId="7" xfId="0" applyNumberFormat="1" applyFill="1" applyBorder="1"/>
    <xf numFmtId="0" fontId="0" fillId="0" borderId="0" xfId="0" applyAlignment="1">
      <alignment horizontal="right"/>
    </xf>
    <xf numFmtId="2" fontId="0" fillId="0" borderId="0" xfId="1" applyNumberFormat="1" applyFont="1"/>
    <xf numFmtId="0" fontId="0" fillId="2" borderId="0" xfId="0" applyFill="1" applyAlignment="1">
      <alignment horizontal="right"/>
    </xf>
    <xf numFmtId="1" fontId="0" fillId="2" borderId="5" xfId="0" applyNumberFormat="1" applyFill="1" applyBorder="1"/>
    <xf numFmtId="0" fontId="0" fillId="2" borderId="2" xfId="0" applyFill="1" applyBorder="1"/>
    <xf numFmtId="0" fontId="0" fillId="2" borderId="3" xfId="0" applyFill="1" applyBorder="1"/>
    <xf numFmtId="0" fontId="0" fillId="2" borderId="9" xfId="0" applyFill="1" applyBorder="1"/>
    <xf numFmtId="0" fontId="0" fillId="2" borderId="6" xfId="0" applyFill="1" applyBorder="1"/>
    <xf numFmtId="0" fontId="0" fillId="2" borderId="0" xfId="0" applyFill="1" applyAlignment="1">
      <alignment horizontal="left"/>
    </xf>
    <xf numFmtId="9" fontId="0" fillId="2" borderId="0" xfId="0" applyNumberFormat="1" applyFill="1"/>
    <xf numFmtId="1" fontId="0" fillId="2" borderId="8" xfId="0" applyNumberFormat="1" applyFill="1" applyBorder="1" applyAlignment="1">
      <alignment horizontal="center"/>
    </xf>
    <xf numFmtId="0" fontId="2" fillId="0" borderId="0" xfId="0" applyFont="1"/>
    <xf numFmtId="0" fontId="0" fillId="2" borderId="4" xfId="0" applyFill="1"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9" fontId="0" fillId="2" borderId="0" xfId="2" applyFont="1" applyFill="1"/>
    <xf numFmtId="0" fontId="2" fillId="2" borderId="3" xfId="0" applyFont="1" applyFill="1" applyBorder="1"/>
    <xf numFmtId="1" fontId="0" fillId="2" borderId="0" xfId="2" applyNumberFormat="1" applyFont="1" applyFill="1"/>
    <xf numFmtId="0" fontId="0" fillId="2" borderId="6" xfId="0" applyFill="1" applyBorder="1" applyAlignment="1">
      <alignment horizontal="left"/>
    </xf>
    <xf numFmtId="2" fontId="0" fillId="2" borderId="0" xfId="1" applyNumberFormat="1" applyFont="1" applyFill="1"/>
    <xf numFmtId="1" fontId="0" fillId="2" borderId="8" xfId="0" applyNumberFormat="1" applyFill="1" applyBorder="1"/>
    <xf numFmtId="164" fontId="0" fillId="2" borderId="0" xfId="0" applyNumberFormat="1" applyFill="1"/>
    <xf numFmtId="0" fontId="0" fillId="2" borderId="9" xfId="0" applyFill="1" applyBorder="1" applyAlignment="1">
      <alignment horizontal="right"/>
    </xf>
    <xf numFmtId="0" fontId="0" fillId="3" borderId="1" xfId="0" applyFill="1" applyBorder="1" applyProtection="1">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protection locked="0"/>
    </xf>
    <xf numFmtId="1" fontId="0" fillId="0" borderId="1" xfId="1" applyNumberFormat="1" applyFont="1" applyBorder="1" applyAlignment="1" applyProtection="1">
      <alignment horizontal="center"/>
      <protection locked="0"/>
    </xf>
    <xf numFmtId="0" fontId="0" fillId="0" borderId="1" xfId="0" applyBorder="1" applyProtection="1">
      <protection locked="0"/>
    </xf>
    <xf numFmtId="1" fontId="0" fillId="0" borderId="1" xfId="0" applyNumberFormat="1" applyBorder="1" applyProtection="1">
      <protection locked="0"/>
    </xf>
    <xf numFmtId="0" fontId="0" fillId="3" borderId="11"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Protection="1">
      <protection locked="0"/>
    </xf>
    <xf numFmtId="9" fontId="0" fillId="0" borderId="1" xfId="2" applyFont="1" applyBorder="1" applyProtection="1">
      <protection locked="0"/>
    </xf>
    <xf numFmtId="9" fontId="0" fillId="0" borderId="1" xfId="0" applyNumberFormat="1" applyBorder="1" applyProtection="1">
      <protection locked="0"/>
    </xf>
    <xf numFmtId="0" fontId="0" fillId="2" borderId="3"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4" fillId="0" borderId="0" xfId="3" applyAlignment="1">
      <alignment horizontal="center"/>
    </xf>
    <xf numFmtId="0" fontId="2" fillId="0" borderId="0" xfId="0" applyFont="1" applyAlignment="1">
      <alignment horizontal="left"/>
    </xf>
    <xf numFmtId="0" fontId="3" fillId="0" borderId="0" xfId="0" applyFont="1" applyAlignment="1">
      <alignment horizontal="left"/>
    </xf>
    <xf numFmtId="0" fontId="0" fillId="2" borderId="0" xfId="0" applyFill="1" applyAlignment="1">
      <alignment horizontal="right"/>
    </xf>
    <xf numFmtId="0" fontId="0" fillId="2" borderId="7" xfId="0" applyFill="1" applyBorder="1" applyAlignment="1">
      <alignment horizontal="right"/>
    </xf>
    <xf numFmtId="0" fontId="0" fillId="2" borderId="0" xfId="0" applyFill="1" applyAlignment="1">
      <alignment horizontal="center"/>
    </xf>
    <xf numFmtId="0" fontId="0" fillId="2" borderId="5" xfId="0" applyFill="1" applyBorder="1" applyAlignment="1">
      <alignment horizontal="center"/>
    </xf>
    <xf numFmtId="0" fontId="0" fillId="2" borderId="0" xfId="0" applyFill="1" applyAlignment="1">
      <alignment horizontal="left"/>
    </xf>
    <xf numFmtId="0" fontId="0" fillId="2" borderId="10" xfId="0"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459002240909E-2"/>
          <c:y val="0.33098492381285105"/>
          <c:w val="0.93333333333333335"/>
          <c:h val="0.66682815689705455"/>
        </c:manualLayout>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196-4AD4-877D-18AA835DEF2E}"/>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1-C196-4AD4-877D-18AA835DEF2E}"/>
              </c:ext>
            </c:extLst>
          </c:dPt>
          <c:dLbls>
            <c:dLbl>
              <c:idx val="0"/>
              <c:layout>
                <c:manualLayout>
                  <c:x val="-0.1936938310944393"/>
                  <c:y val="7.5627040522373762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8AED2336-0559-453F-9125-78ED1A2E4690}" type="VALUE">
                      <a:rPr lang="en-US" sz="1600" b="1" i="0" baseline="0">
                        <a:solidFill>
                          <a:schemeClr val="bg1"/>
                        </a:solidFill>
                      </a:rPr>
                      <a:pPr>
                        <a:defRPr sz="1600" b="1"/>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689137184604655"/>
                      <c:h val="0.12844036697247707"/>
                    </c:manualLayout>
                  </c15:layout>
                  <c15:dlblFieldTable/>
                  <c15:showDataLabelsRange val="0"/>
                </c:ext>
                <c:ext xmlns:c16="http://schemas.microsoft.com/office/drawing/2014/chart" uri="{C3380CC4-5D6E-409C-BE32-E72D297353CC}">
                  <c16:uniqueId val="{00000002-C196-4AD4-877D-18AA835DEF2E}"/>
                </c:ext>
              </c:extLst>
            </c:dLbl>
            <c:dLbl>
              <c:idx val="1"/>
              <c:layout>
                <c:manualLayout>
                  <c:x val="0.23423440039327545"/>
                  <c:y val="-0.20470536457333086"/>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033FA0EE-DB4D-47DE-ACA7-21A08C676AF0}" type="VALUE">
                      <a:rPr lang="en-US" sz="1600" b="1" i="0" baseline="0">
                        <a:solidFill>
                          <a:schemeClr val="bg1"/>
                        </a:solidFill>
                      </a:rPr>
                      <a:pPr>
                        <a:defRPr sz="1600" b="1"/>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265785816688527"/>
                      <c:h val="0.18042813455657492"/>
                    </c:manualLayout>
                  </c15:layout>
                  <c15:dlblFieldTable/>
                  <c15:showDataLabelsRange val="0"/>
                </c:ext>
                <c:ext xmlns:c16="http://schemas.microsoft.com/office/drawing/2014/chart" uri="{C3380CC4-5D6E-409C-BE32-E72D297353CC}">
                  <c16:uniqueId val="{00000001-C196-4AD4-877D-18AA835DEF2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'Paired Cost'!$F$21:$F$22</c:f>
              <c:numCache>
                <c:formatCode>0%</c:formatCode>
                <c:ptCount val="2"/>
                <c:pt idx="0">
                  <c:v>0.33333333333333331</c:v>
                </c:pt>
                <c:pt idx="1">
                  <c:v>0.66666666666666663</c:v>
                </c:pt>
              </c:numCache>
            </c:numRef>
          </c:val>
          <c:extLst>
            <c:ext xmlns:c16="http://schemas.microsoft.com/office/drawing/2014/chart" uri="{C3380CC4-5D6E-409C-BE32-E72D297353CC}">
              <c16:uniqueId val="{00000000-C196-4AD4-877D-18AA835DEF2E}"/>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Site Value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18716625939"/>
          <c:y val="0.17141533565044362"/>
          <c:w val="0.59755996017739166"/>
          <c:h val="0.69826340456549085"/>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4649477638824557"/>
                  <c:y val="-0.29519258272130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'Site Value'!$C$6:$C$11</c:f>
              <c:numCache>
                <c:formatCode>General</c:formatCode>
                <c:ptCount val="6"/>
                <c:pt idx="0">
                  <c:v>12500</c:v>
                </c:pt>
                <c:pt idx="1">
                  <c:v>15000</c:v>
                </c:pt>
                <c:pt idx="2">
                  <c:v>10000</c:v>
                </c:pt>
                <c:pt idx="3">
                  <c:v>14000</c:v>
                </c:pt>
                <c:pt idx="4">
                  <c:v>12000</c:v>
                </c:pt>
                <c:pt idx="5">
                  <c:v>22000</c:v>
                </c:pt>
              </c:numCache>
            </c:numRef>
          </c:xVal>
          <c:yVal>
            <c:numRef>
              <c:f>'Site Value'!$D$6:$D$11</c:f>
              <c:numCache>
                <c:formatCode>General</c:formatCode>
                <c:ptCount val="6"/>
                <c:pt idx="0">
                  <c:v>50000</c:v>
                </c:pt>
                <c:pt idx="1">
                  <c:v>55000</c:v>
                </c:pt>
                <c:pt idx="2">
                  <c:v>45000</c:v>
                </c:pt>
                <c:pt idx="3">
                  <c:v>50000</c:v>
                </c:pt>
                <c:pt idx="4">
                  <c:v>50000</c:v>
                </c:pt>
                <c:pt idx="5">
                  <c:v>60000</c:v>
                </c:pt>
              </c:numCache>
            </c:numRef>
          </c:yVal>
          <c:smooth val="0"/>
          <c:extLst>
            <c:ext xmlns:c16="http://schemas.microsoft.com/office/drawing/2014/chart" uri="{C3380CC4-5D6E-409C-BE32-E72D297353CC}">
              <c16:uniqueId val="{00000000-8829-4D0C-8537-FA5C6AABD654}"/>
            </c:ext>
          </c:extLst>
        </c:ser>
        <c:dLbls>
          <c:showLegendKey val="0"/>
          <c:showVal val="0"/>
          <c:showCatName val="0"/>
          <c:showSerName val="0"/>
          <c:showPercent val="0"/>
          <c:showBubbleSize val="0"/>
        </c:dLbls>
        <c:axId val="504688056"/>
        <c:axId val="504682808"/>
      </c:scatterChart>
      <c:valAx>
        <c:axId val="504688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82808"/>
        <c:crosses val="autoZero"/>
        <c:crossBetween val="midCat"/>
      </c:valAx>
      <c:valAx>
        <c:axId val="504682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880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8</xdr:col>
      <xdr:colOff>68036</xdr:colOff>
      <xdr:row>3</xdr:row>
      <xdr:rowOff>102054</xdr:rowOff>
    </xdr:from>
    <xdr:ext cx="2950295" cy="781240"/>
    <xdr:sp macro="" textlink="">
      <xdr:nvSpPr>
        <xdr:cNvPr id="2" name="TextBox 1">
          <a:extLst>
            <a:ext uri="{FF2B5EF4-FFF2-40B4-BE49-F238E27FC236}">
              <a16:creationId xmlns:a16="http://schemas.microsoft.com/office/drawing/2014/main" id="{90B5818C-2B63-4E3D-807F-55F23BD36585}"/>
            </a:ext>
          </a:extLst>
        </xdr:cNvPr>
        <xdr:cNvSpPr txBox="1"/>
      </xdr:nvSpPr>
      <xdr:spPr>
        <a:xfrm>
          <a:off x="4687661" y="687161"/>
          <a:ext cx="295029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Data is for example only.  Find pairs in MLS</a:t>
          </a:r>
        </a:p>
        <a:p>
          <a:r>
            <a:rPr lang="en-US" sz="1100"/>
            <a:t>to</a:t>
          </a:r>
          <a:r>
            <a:rPr lang="en-US" sz="1100" baseline="0"/>
            <a:t> calculate adjustments and save for reference.</a:t>
          </a:r>
        </a:p>
        <a:p>
          <a:endParaRPr lang="en-US" sz="1100" baseline="0"/>
        </a:p>
        <a:p>
          <a:r>
            <a:rPr lang="en-US" sz="1100" baseline="0"/>
            <a:t>Use any feature where it says GLA, Bath Etc,</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514352</xdr:colOff>
      <xdr:row>11</xdr:row>
      <xdr:rowOff>171450</xdr:rowOff>
    </xdr:from>
    <xdr:to>
      <xdr:col>12</xdr:col>
      <xdr:colOff>28575</xdr:colOff>
      <xdr:row>23</xdr:row>
      <xdr:rowOff>9525</xdr:rowOff>
    </xdr:to>
    <xdr:graphicFrame macro="">
      <xdr:nvGraphicFramePr>
        <xdr:cNvPr id="7" name="Chart 6">
          <a:extLst>
            <a:ext uri="{FF2B5EF4-FFF2-40B4-BE49-F238E27FC236}">
              <a16:creationId xmlns:a16="http://schemas.microsoft.com/office/drawing/2014/main" id="{A4052EAD-3ACD-4D95-9C1E-D2C7B27682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230188</xdr:colOff>
      <xdr:row>26</xdr:row>
      <xdr:rowOff>182562</xdr:rowOff>
    </xdr:from>
    <xdr:to>
      <xdr:col>17</xdr:col>
      <xdr:colOff>79376</xdr:colOff>
      <xdr:row>41</xdr:row>
      <xdr:rowOff>150813</xdr:rowOff>
    </xdr:to>
    <xdr:sp macro="" textlink="">
      <xdr:nvSpPr>
        <xdr:cNvPr id="2" name="TextBox 1">
          <a:extLst>
            <a:ext uri="{FF2B5EF4-FFF2-40B4-BE49-F238E27FC236}">
              <a16:creationId xmlns:a16="http://schemas.microsoft.com/office/drawing/2014/main" id="{B53F5F08-4609-4DC4-B180-A961C4AC9721}"/>
            </a:ext>
          </a:extLst>
        </xdr:cNvPr>
        <xdr:cNvSpPr txBox="1"/>
      </xdr:nvSpPr>
      <xdr:spPr>
        <a:xfrm>
          <a:off x="8104188" y="5207000"/>
          <a:ext cx="2293938" cy="2833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Cost</a:t>
          </a:r>
          <a:r>
            <a:rPr lang="en-US" sz="1100" baseline="0"/>
            <a:t> and Multiplier data is for example only.  The appraiser needs to extract marginal cost from their cost data service, and use the multiplier recommended by the publisher, or extract one from the market.</a:t>
          </a:r>
        </a:p>
        <a:p>
          <a:endParaRPr lang="en-US" sz="1100" baseline="0"/>
        </a:p>
        <a:p>
          <a:r>
            <a:rPr lang="en-US" sz="1100" baseline="0"/>
            <a:t>Solomon subscribers can do this in Solomon Adjustment using Remaining Economic Life equal  to Economic Life (no depreciation) with their local zip code.  The Multiplier behaves the same way as the Factor field in Solomon.  Email questions to scullen2@comcast.net</a:t>
          </a:r>
        </a:p>
        <a:p>
          <a:endParaRPr lang="en-US" sz="1100" baseline="0"/>
        </a:p>
        <a:p>
          <a:endParaRPr lang="en-US" sz="1100"/>
        </a:p>
      </xdr:txBody>
    </xdr:sp>
    <xdr:clientData/>
  </xdr:twoCellAnchor>
  <xdr:twoCellAnchor>
    <xdr:from>
      <xdr:col>7</xdr:col>
      <xdr:colOff>563563</xdr:colOff>
      <xdr:row>3</xdr:row>
      <xdr:rowOff>7938</xdr:rowOff>
    </xdr:from>
    <xdr:to>
      <xdr:col>12</xdr:col>
      <xdr:colOff>95250</xdr:colOff>
      <xdr:row>12</xdr:row>
      <xdr:rowOff>182563</xdr:rowOff>
    </xdr:to>
    <xdr:sp macro="" textlink="">
      <xdr:nvSpPr>
        <xdr:cNvPr id="3" name="TextBox 2">
          <a:extLst>
            <a:ext uri="{FF2B5EF4-FFF2-40B4-BE49-F238E27FC236}">
              <a16:creationId xmlns:a16="http://schemas.microsoft.com/office/drawing/2014/main" id="{7624D500-3D8D-4178-847D-EC62393EAC0E}"/>
            </a:ext>
          </a:extLst>
        </xdr:cNvPr>
        <xdr:cNvSpPr txBox="1"/>
      </xdr:nvSpPr>
      <xdr:spPr>
        <a:xfrm>
          <a:off x="4516438" y="595313"/>
          <a:ext cx="2841625"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GLA cost data</a:t>
          </a:r>
          <a:r>
            <a:rPr lang="en-US" sz="1100" baseline="0"/>
            <a:t> is for example only.  Use any trusted source for GLA  and $/sf</a:t>
          </a:r>
        </a:p>
        <a:p>
          <a:endParaRPr lang="en-US" sz="1100" baseline="0"/>
        </a:p>
        <a:p>
          <a:r>
            <a:rPr lang="en-US" sz="1100" baseline="0"/>
            <a:t>The Garage cost data is for example only.  Use any trusted source for garage size and $/sf.</a:t>
          </a:r>
        </a:p>
        <a:p>
          <a:endParaRPr lang="en-US" sz="1100" baseline="0"/>
        </a:p>
        <a:p>
          <a:r>
            <a:rPr lang="en-US" sz="1100" baseline="0"/>
            <a:t>If you are a Solomon subscriber, you can skip this part and get data from Solomon Adjustment.  See below.</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3</xdr:row>
      <xdr:rowOff>185738</xdr:rowOff>
    </xdr:from>
    <xdr:to>
      <xdr:col>12</xdr:col>
      <xdr:colOff>276225</xdr:colOff>
      <xdr:row>18</xdr:row>
      <xdr:rowOff>76200</xdr:rowOff>
    </xdr:to>
    <xdr:graphicFrame macro="">
      <xdr:nvGraphicFramePr>
        <xdr:cNvPr id="2" name="Chart 1">
          <a:extLst>
            <a:ext uri="{FF2B5EF4-FFF2-40B4-BE49-F238E27FC236}">
              <a16:creationId xmlns:a16="http://schemas.microsoft.com/office/drawing/2014/main" id="{0A14FBF9-F335-45D8-AAF8-12E758399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355023</xdr:colOff>
      <xdr:row>3</xdr:row>
      <xdr:rowOff>0</xdr:rowOff>
    </xdr:from>
    <xdr:to>
      <xdr:col>18</xdr:col>
      <xdr:colOff>484909</xdr:colOff>
      <xdr:row>25</xdr:row>
      <xdr:rowOff>25978</xdr:rowOff>
    </xdr:to>
    <xdr:sp macro="" textlink="">
      <xdr:nvSpPr>
        <xdr:cNvPr id="3" name="TextBox 2">
          <a:extLst>
            <a:ext uri="{FF2B5EF4-FFF2-40B4-BE49-F238E27FC236}">
              <a16:creationId xmlns:a16="http://schemas.microsoft.com/office/drawing/2014/main" id="{6E970EAA-1F14-4DDB-8491-7556132BE350}"/>
            </a:ext>
          </a:extLst>
        </xdr:cNvPr>
        <xdr:cNvSpPr txBox="1"/>
      </xdr:nvSpPr>
      <xdr:spPr>
        <a:xfrm>
          <a:off x="7949046" y="588818"/>
          <a:ext cx="3160568" cy="4216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data is for example only.  For Size, use either square</a:t>
          </a:r>
          <a:r>
            <a:rPr lang="en-US" sz="1100" baseline="0"/>
            <a:t> feet or acres, but do not mix the two in one calculation.</a:t>
          </a:r>
        </a:p>
        <a:p>
          <a:endParaRPr lang="en-US" sz="1100" baseline="0"/>
        </a:p>
        <a:p>
          <a:r>
            <a:rPr lang="en-US" sz="1100" baseline="0"/>
            <a:t>The number that appears with x is the coefficient.  Enter that number bottom left where indicated.  The number to the right of the + sign is the Intercept.  Enter that bottom left where indicated.</a:t>
          </a:r>
        </a:p>
        <a:p>
          <a:endParaRPr lang="en-US" sz="1100" baseline="0"/>
        </a:p>
        <a:p>
          <a:r>
            <a:rPr lang="en-US" sz="1100" baseline="0"/>
            <a:t>Enter the subject lot size to apply the regression equation and calculate Indicated Value by Regression.</a:t>
          </a:r>
        </a:p>
        <a:p>
          <a:endParaRPr lang="en-US" sz="1100" baseline="0"/>
        </a:p>
        <a:p>
          <a:r>
            <a:rPr lang="en-US" sz="1100" baseline="0"/>
            <a:t>Email questions to scullen2@comcast.net</a:t>
          </a:r>
          <a:endParaRPr lang="en-US" sz="1100"/>
        </a:p>
      </xdr:txBody>
    </xdr:sp>
    <xdr:clientData/>
  </xdr:twoCellAnchor>
  <xdr:twoCellAnchor>
    <xdr:from>
      <xdr:col>8</xdr:col>
      <xdr:colOff>562841</xdr:colOff>
      <xdr:row>54</xdr:row>
      <xdr:rowOff>0</xdr:rowOff>
    </xdr:from>
    <xdr:to>
      <xdr:col>13</xdr:col>
      <xdr:colOff>251114</xdr:colOff>
      <xdr:row>61</xdr:row>
      <xdr:rowOff>173182</xdr:rowOff>
    </xdr:to>
    <xdr:sp macro="" textlink="">
      <xdr:nvSpPr>
        <xdr:cNvPr id="4" name="TextBox 3">
          <a:extLst>
            <a:ext uri="{FF2B5EF4-FFF2-40B4-BE49-F238E27FC236}">
              <a16:creationId xmlns:a16="http://schemas.microsoft.com/office/drawing/2014/main" id="{496AA1D6-8C9E-4370-80B4-364CC84B5AF4}"/>
            </a:ext>
          </a:extLst>
        </xdr:cNvPr>
        <xdr:cNvSpPr txBox="1"/>
      </xdr:nvSpPr>
      <xdr:spPr>
        <a:xfrm>
          <a:off x="5126182" y="10382250"/>
          <a:ext cx="2718955" cy="1506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calculator requires</a:t>
          </a:r>
          <a:r>
            <a:rPr lang="en-US" sz="1100" baseline="0"/>
            <a:t> all three comps, because it divides by 3 to get the average.</a:t>
          </a:r>
          <a:endParaRPr lang="en-US" sz="1100"/>
        </a:p>
      </xdr:txBody>
    </xdr:sp>
    <xdr:clientData/>
  </xdr:twoCellAnchor>
  <xdr:twoCellAnchor>
    <xdr:from>
      <xdr:col>7</xdr:col>
      <xdr:colOff>510886</xdr:colOff>
      <xdr:row>29</xdr:row>
      <xdr:rowOff>199159</xdr:rowOff>
    </xdr:from>
    <xdr:to>
      <xdr:col>11</xdr:col>
      <xdr:colOff>545523</xdr:colOff>
      <xdr:row>38</xdr:row>
      <xdr:rowOff>181840</xdr:rowOff>
    </xdr:to>
    <xdr:sp macro="" textlink="">
      <xdr:nvSpPr>
        <xdr:cNvPr id="5" name="TextBox 4">
          <a:extLst>
            <a:ext uri="{FF2B5EF4-FFF2-40B4-BE49-F238E27FC236}">
              <a16:creationId xmlns:a16="http://schemas.microsoft.com/office/drawing/2014/main" id="{E498211B-7AB8-4C02-AE06-F597C0EB2AF4}"/>
            </a:ext>
          </a:extLst>
        </xdr:cNvPr>
        <xdr:cNvSpPr txBox="1"/>
      </xdr:nvSpPr>
      <xdr:spPr>
        <a:xfrm>
          <a:off x="4468091" y="5749636"/>
          <a:ext cx="2459182" cy="1723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Extraction requires a</a:t>
          </a:r>
          <a:r>
            <a:rPr lang="en-US" sz="1100" baseline="0"/>
            <a:t> replacement cost calculation from your trusted data source.  Solomon subscribers can calculate this in Solomon Site by entering building characteristics, market value, site improvments and effective age estimate all in one convenient place with instant documentation.</a:t>
          </a:r>
          <a:endParaRPr lang="en-US" sz="1100"/>
        </a:p>
      </xdr:txBody>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FF0000"/>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omonappraisa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olomonappraisa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lomonapprais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7F36-11A6-4B78-9611-593EB82F8D39}">
  <dimension ref="B2:L27"/>
  <sheetViews>
    <sheetView showGridLines="0" zoomScale="140" zoomScaleNormal="140" workbookViewId="0">
      <selection activeCell="K15" sqref="K15"/>
    </sheetView>
  </sheetViews>
  <sheetFormatPr defaultRowHeight="15" x14ac:dyDescent="0.25"/>
  <cols>
    <col min="1" max="1" width="9.140625" customWidth="1"/>
    <col min="2" max="2" width="5" customWidth="1"/>
  </cols>
  <sheetData>
    <row r="2" spans="2:7" ht="15.75" x14ac:dyDescent="0.25">
      <c r="B2" s="50" t="s">
        <v>0</v>
      </c>
      <c r="C2" s="50"/>
      <c r="D2" s="50"/>
    </row>
    <row r="3" spans="2:7" ht="15.75" thickBot="1" x14ac:dyDescent="0.3"/>
    <row r="4" spans="2:7" x14ac:dyDescent="0.25">
      <c r="B4" s="14"/>
      <c r="C4" s="23" t="s">
        <v>1</v>
      </c>
      <c r="D4" s="23" t="s">
        <v>3</v>
      </c>
      <c r="E4" s="40" t="s">
        <v>2</v>
      </c>
      <c r="F4" s="45" t="s">
        <v>5</v>
      </c>
      <c r="G4" s="46"/>
    </row>
    <row r="5" spans="2:7" x14ac:dyDescent="0.25">
      <c r="B5" s="16"/>
      <c r="C5" s="34">
        <v>5012345</v>
      </c>
      <c r="D5" s="35">
        <v>325000</v>
      </c>
      <c r="E5" s="36">
        <v>2000</v>
      </c>
      <c r="F5" s="7"/>
      <c r="G5" s="3"/>
    </row>
    <row r="6" spans="2:7" x14ac:dyDescent="0.25">
      <c r="B6" s="16"/>
      <c r="C6" s="34">
        <v>5075210</v>
      </c>
      <c r="D6" s="35">
        <v>315000</v>
      </c>
      <c r="E6" s="36">
        <v>1800</v>
      </c>
      <c r="F6" s="7"/>
      <c r="G6" s="3"/>
    </row>
    <row r="7" spans="2:7" ht="15.75" thickBot="1" x14ac:dyDescent="0.3">
      <c r="B7" s="17"/>
      <c r="C7" s="25"/>
      <c r="D7" s="25">
        <f>D5-D6</f>
        <v>10000</v>
      </c>
      <c r="E7" s="25">
        <f>E5-E6</f>
        <v>200</v>
      </c>
      <c r="F7" s="47">
        <f>D7/E7</f>
        <v>50</v>
      </c>
      <c r="G7" s="48"/>
    </row>
    <row r="9" spans="2:7" ht="15.75" thickBot="1" x14ac:dyDescent="0.3">
      <c r="C9" s="1"/>
      <c r="D9" s="1"/>
      <c r="E9" s="1"/>
      <c r="F9" s="1"/>
    </row>
    <row r="10" spans="2:7" x14ac:dyDescent="0.25">
      <c r="B10" s="14"/>
      <c r="C10" s="23" t="s">
        <v>1</v>
      </c>
      <c r="D10" s="23" t="s">
        <v>3</v>
      </c>
      <c r="E10" s="41" t="s">
        <v>4</v>
      </c>
      <c r="F10" s="45" t="s">
        <v>5</v>
      </c>
      <c r="G10" s="46"/>
    </row>
    <row r="11" spans="2:7" x14ac:dyDescent="0.25">
      <c r="B11" s="16"/>
      <c r="C11" s="34">
        <v>5012345</v>
      </c>
      <c r="D11" s="35">
        <v>325000</v>
      </c>
      <c r="E11" s="36">
        <v>4</v>
      </c>
      <c r="F11" s="7"/>
      <c r="G11" s="3"/>
    </row>
    <row r="12" spans="2:7" x14ac:dyDescent="0.25">
      <c r="B12" s="16"/>
      <c r="C12" s="34">
        <v>5075211</v>
      </c>
      <c r="D12" s="35">
        <v>316000</v>
      </c>
      <c r="E12" s="36">
        <v>3</v>
      </c>
      <c r="F12" s="7"/>
      <c r="G12" s="3"/>
    </row>
    <row r="13" spans="2:7" ht="15.75" thickBot="1" x14ac:dyDescent="0.3">
      <c r="B13" s="17"/>
      <c r="C13" s="25"/>
      <c r="D13" s="25">
        <f>D11-D12</f>
        <v>9000</v>
      </c>
      <c r="E13" s="25">
        <f>E11-E12</f>
        <v>1</v>
      </c>
      <c r="F13" s="47">
        <f>D13/E13</f>
        <v>9000</v>
      </c>
      <c r="G13" s="48"/>
    </row>
    <row r="14" spans="2:7" x14ac:dyDescent="0.25">
      <c r="C14" s="1"/>
      <c r="D14" s="1"/>
      <c r="E14" s="1"/>
      <c r="F14" s="1"/>
    </row>
    <row r="15" spans="2:7" ht="15.75" thickBot="1" x14ac:dyDescent="0.3"/>
    <row r="16" spans="2:7" x14ac:dyDescent="0.25">
      <c r="B16" s="14"/>
      <c r="C16" s="23" t="s">
        <v>1</v>
      </c>
      <c r="D16" s="23" t="s">
        <v>3</v>
      </c>
      <c r="E16" s="41" t="s">
        <v>9</v>
      </c>
      <c r="F16" s="45" t="s">
        <v>5</v>
      </c>
      <c r="G16" s="46"/>
    </row>
    <row r="17" spans="2:12" x14ac:dyDescent="0.25">
      <c r="B17" s="16"/>
      <c r="C17" s="34">
        <v>5012345</v>
      </c>
      <c r="D17" s="35">
        <v>325000</v>
      </c>
      <c r="E17" s="36">
        <v>3</v>
      </c>
      <c r="F17" s="7"/>
      <c r="G17" s="3"/>
    </row>
    <row r="18" spans="2:12" x14ac:dyDescent="0.25">
      <c r="B18" s="16"/>
      <c r="C18" s="34">
        <v>5075212</v>
      </c>
      <c r="D18" s="35">
        <v>317000</v>
      </c>
      <c r="E18" s="36">
        <v>2</v>
      </c>
      <c r="F18" s="7"/>
      <c r="G18" s="3"/>
    </row>
    <row r="19" spans="2:12" ht="15.75" thickBot="1" x14ac:dyDescent="0.3">
      <c r="B19" s="17"/>
      <c r="C19" s="25"/>
      <c r="D19" s="25">
        <f>D17-D18</f>
        <v>8000</v>
      </c>
      <c r="E19" s="25">
        <f>E17-E18</f>
        <v>1</v>
      </c>
      <c r="F19" s="47">
        <f>D19/E19</f>
        <v>8000</v>
      </c>
      <c r="G19" s="48"/>
    </row>
    <row r="21" spans="2:12" ht="15.75" thickBot="1" x14ac:dyDescent="0.3"/>
    <row r="22" spans="2:12" x14ac:dyDescent="0.25">
      <c r="B22" s="14"/>
      <c r="C22" s="23" t="s">
        <v>1</v>
      </c>
      <c r="D22" s="23" t="s">
        <v>3</v>
      </c>
      <c r="E22" s="41" t="s">
        <v>63</v>
      </c>
      <c r="F22" s="45" t="s">
        <v>5</v>
      </c>
      <c r="G22" s="46"/>
    </row>
    <row r="23" spans="2:12" x14ac:dyDescent="0.25">
      <c r="B23" s="16"/>
      <c r="C23" s="34">
        <v>5012345</v>
      </c>
      <c r="D23" s="35">
        <v>325000</v>
      </c>
      <c r="E23" s="36">
        <v>1</v>
      </c>
      <c r="F23" s="7"/>
      <c r="G23" s="3"/>
    </row>
    <row r="24" spans="2:12" x14ac:dyDescent="0.25">
      <c r="B24" s="16"/>
      <c r="C24" s="34" t="s">
        <v>62</v>
      </c>
      <c r="D24" s="35">
        <v>320000</v>
      </c>
      <c r="E24" s="36">
        <v>0</v>
      </c>
      <c r="F24" s="7"/>
      <c r="G24" s="3"/>
    </row>
    <row r="25" spans="2:12" ht="15.75" thickBot="1" x14ac:dyDescent="0.3">
      <c r="B25" s="17"/>
      <c r="C25" s="25"/>
      <c r="D25" s="25">
        <f>D23-D24</f>
        <v>5000</v>
      </c>
      <c r="E25" s="25">
        <f>E23-E24</f>
        <v>1</v>
      </c>
      <c r="F25" s="47">
        <f>D25/E25</f>
        <v>5000</v>
      </c>
      <c r="G25" s="48"/>
      <c r="I25" s="49" t="s">
        <v>61</v>
      </c>
      <c r="J25" s="49"/>
      <c r="K25" s="49"/>
      <c r="L25" s="49"/>
    </row>
    <row r="27" spans="2:12" x14ac:dyDescent="0.25">
      <c r="C27" s="1"/>
    </row>
  </sheetData>
  <sheetProtection algorithmName="SHA-512" hashValue="RskxZzSCubzQp/3g5CoNmJxgl/TwBRLx46ld2Wo+MrnwRJ5jGVIiOMTLJvXBhgQAcui0TqvNiPOub86EqO91xg==" saltValue="nsFwS2YWW8g+2eIaVDOzDQ==" spinCount="100000" sheet="1" objects="1" scenarios="1"/>
  <mergeCells count="10">
    <mergeCell ref="B2:D2"/>
    <mergeCell ref="F10:G10"/>
    <mergeCell ref="F13:G13"/>
    <mergeCell ref="F16:G16"/>
    <mergeCell ref="F19:G19"/>
    <mergeCell ref="F22:G22"/>
    <mergeCell ref="F25:G25"/>
    <mergeCell ref="I25:L25"/>
    <mergeCell ref="F4:G4"/>
    <mergeCell ref="F7:G7"/>
  </mergeCells>
  <hyperlinks>
    <hyperlink ref="I25" r:id="rId1" xr:uid="{B8A8E9E6-DD52-4E2E-AE50-744B794F597D}"/>
  </hyperlinks>
  <pageMargins left="0.7" right="0.7" top="0.75" bottom="0.75" header="0.3" footer="0.3"/>
  <pageSetup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B6F56-D054-40B8-A428-D7096B524533}">
  <dimension ref="B2:P45"/>
  <sheetViews>
    <sheetView showGridLines="0" zoomScale="120" zoomScaleNormal="120" workbookViewId="0">
      <selection activeCell="O43" sqref="O43"/>
    </sheetView>
  </sheetViews>
  <sheetFormatPr defaultRowHeight="15" x14ac:dyDescent="0.25"/>
  <cols>
    <col min="2" max="2" width="4.28515625" customWidth="1"/>
    <col min="5" max="5" width="9.140625" customWidth="1"/>
    <col min="10" max="10" width="10" customWidth="1"/>
    <col min="12" max="12" width="12.140625" customWidth="1"/>
  </cols>
  <sheetData>
    <row r="2" spans="2:12" ht="15.75" x14ac:dyDescent="0.25">
      <c r="B2" s="50" t="s">
        <v>13</v>
      </c>
      <c r="C2" s="50"/>
      <c r="D2" s="50"/>
      <c r="E2" s="50"/>
    </row>
    <row r="3" spans="2:12" ht="15.75" thickBot="1" x14ac:dyDescent="0.3"/>
    <row r="4" spans="2:12" x14ac:dyDescent="0.25">
      <c r="B4" s="14"/>
      <c r="C4" s="23" t="s">
        <v>2</v>
      </c>
      <c r="D4" s="23" t="s">
        <v>7</v>
      </c>
      <c r="E4" s="23" t="s">
        <v>8</v>
      </c>
      <c r="F4" s="24" t="s">
        <v>6</v>
      </c>
      <c r="I4" s="1"/>
      <c r="J4" s="1"/>
      <c r="K4" s="1"/>
      <c r="L4" s="1"/>
    </row>
    <row r="5" spans="2:12" x14ac:dyDescent="0.25">
      <c r="B5" s="16"/>
      <c r="C5" s="36">
        <v>1800</v>
      </c>
      <c r="D5" s="37">
        <v>111</v>
      </c>
      <c r="E5" s="8">
        <f>C5*D5</f>
        <v>199800</v>
      </c>
      <c r="F5" s="3"/>
    </row>
    <row r="6" spans="2:12" x14ac:dyDescent="0.25">
      <c r="B6" s="16"/>
      <c r="C6" s="36">
        <v>1400</v>
      </c>
      <c r="D6" s="37">
        <v>118</v>
      </c>
      <c r="E6" s="8">
        <f>C6*D6</f>
        <v>165200</v>
      </c>
      <c r="F6" s="3"/>
    </row>
    <row r="7" spans="2:12" ht="15.75" thickBot="1" x14ac:dyDescent="0.3">
      <c r="B7" s="17"/>
      <c r="C7" s="25">
        <f>C5-C6</f>
        <v>400</v>
      </c>
      <c r="D7" s="25"/>
      <c r="E7" s="9">
        <f>E5-E6</f>
        <v>34600</v>
      </c>
      <c r="F7" s="20">
        <f>E7/C7</f>
        <v>86.5</v>
      </c>
      <c r="I7" s="1"/>
    </row>
    <row r="8" spans="2:12" x14ac:dyDescent="0.25">
      <c r="C8" s="1"/>
    </row>
    <row r="9" spans="2:12" ht="15.75" thickBot="1" x14ac:dyDescent="0.3">
      <c r="C9" s="1"/>
      <c r="D9" s="1"/>
      <c r="E9" s="1"/>
      <c r="F9" s="1"/>
    </row>
    <row r="10" spans="2:12" x14ac:dyDescent="0.25">
      <c r="B10" s="14"/>
      <c r="C10" s="23" t="s">
        <v>9</v>
      </c>
      <c r="D10" s="23" t="s">
        <v>7</v>
      </c>
      <c r="E10" s="23" t="s">
        <v>8</v>
      </c>
      <c r="F10" s="45" t="s">
        <v>5</v>
      </c>
      <c r="G10" s="46"/>
    </row>
    <row r="11" spans="2:12" x14ac:dyDescent="0.25">
      <c r="B11" s="16"/>
      <c r="C11" s="36">
        <v>440</v>
      </c>
      <c r="D11" s="37">
        <v>46</v>
      </c>
      <c r="E11" s="8">
        <f>C11*D11</f>
        <v>20240</v>
      </c>
      <c r="F11" s="54" t="s">
        <v>10</v>
      </c>
      <c r="G11" s="55"/>
    </row>
    <row r="12" spans="2:12" x14ac:dyDescent="0.25">
      <c r="B12" s="16"/>
      <c r="C12" s="36">
        <v>220</v>
      </c>
      <c r="D12" s="37">
        <v>59</v>
      </c>
      <c r="E12" s="8">
        <f>C12*D12</f>
        <v>12980</v>
      </c>
      <c r="F12" s="54" t="s">
        <v>11</v>
      </c>
      <c r="G12" s="55"/>
    </row>
    <row r="13" spans="2:12" ht="15.75" thickBot="1" x14ac:dyDescent="0.3">
      <c r="B13" s="17"/>
      <c r="C13" s="53"/>
      <c r="D13" s="53"/>
      <c r="E13" s="9">
        <f>E11-E12</f>
        <v>7260</v>
      </c>
      <c r="F13" s="47" t="s">
        <v>12</v>
      </c>
      <c r="G13" s="48"/>
    </row>
    <row r="14" spans="2:12" x14ac:dyDescent="0.25">
      <c r="C14" s="1"/>
      <c r="D14" s="1"/>
      <c r="E14" s="1"/>
      <c r="F14" s="1"/>
    </row>
    <row r="15" spans="2:12" ht="15.75" x14ac:dyDescent="0.25">
      <c r="B15" s="21" t="s">
        <v>58</v>
      </c>
      <c r="C15" s="21"/>
      <c r="D15" s="21"/>
    </row>
    <row r="16" spans="2:12" ht="15.75" thickBot="1" x14ac:dyDescent="0.3"/>
    <row r="17" spans="2:16" x14ac:dyDescent="0.25">
      <c r="B17" s="14"/>
      <c r="C17" s="15"/>
      <c r="D17" s="15"/>
      <c r="E17" s="15"/>
      <c r="F17" s="15"/>
      <c r="G17" s="22"/>
    </row>
    <row r="18" spans="2:16" x14ac:dyDescent="0.25">
      <c r="B18" s="16"/>
      <c r="C18" s="7" t="s">
        <v>14</v>
      </c>
      <c r="D18" s="7"/>
      <c r="E18" s="7"/>
      <c r="F18" s="38">
        <v>60</v>
      </c>
      <c r="G18" s="3"/>
      <c r="M18" s="1"/>
      <c r="N18" s="1"/>
      <c r="O18" s="1"/>
      <c r="P18" s="1"/>
    </row>
    <row r="19" spans="2:16" x14ac:dyDescent="0.25">
      <c r="B19" s="16"/>
      <c r="C19" s="7" t="s">
        <v>15</v>
      </c>
      <c r="D19" s="7"/>
      <c r="E19" s="7"/>
      <c r="F19" s="38">
        <v>20</v>
      </c>
      <c r="G19" s="3"/>
      <c r="M19" s="10"/>
      <c r="N19" s="11"/>
      <c r="O19" s="2"/>
    </row>
    <row r="20" spans="2:16" x14ac:dyDescent="0.25">
      <c r="B20" s="16"/>
      <c r="C20" s="7" t="s">
        <v>16</v>
      </c>
      <c r="D20" s="7"/>
      <c r="E20" s="7"/>
      <c r="F20" s="28">
        <f>F18-F19</f>
        <v>40</v>
      </c>
      <c r="G20" s="3"/>
      <c r="M20" s="10"/>
      <c r="N20" s="11"/>
      <c r="O20" s="2"/>
    </row>
    <row r="21" spans="2:16" x14ac:dyDescent="0.25">
      <c r="B21" s="16"/>
      <c r="C21" s="7" t="s">
        <v>28</v>
      </c>
      <c r="D21" s="7"/>
      <c r="E21" s="7"/>
      <c r="F21" s="19">
        <f>F19/F18</f>
        <v>0.33333333333333331</v>
      </c>
      <c r="G21" s="3"/>
      <c r="M21" s="10"/>
      <c r="O21" s="2"/>
    </row>
    <row r="22" spans="2:16" x14ac:dyDescent="0.25">
      <c r="B22" s="16"/>
      <c r="C22" s="7" t="s">
        <v>27</v>
      </c>
      <c r="D22" s="7"/>
      <c r="E22" s="7"/>
      <c r="F22" s="26">
        <f>F20/F18</f>
        <v>0.66666666666666663</v>
      </c>
      <c r="G22" s="3"/>
    </row>
    <row r="23" spans="2:16" ht="15.75" thickBot="1" x14ac:dyDescent="0.3">
      <c r="B23" s="29"/>
      <c r="C23" s="4"/>
      <c r="D23" s="4"/>
      <c r="E23" s="25"/>
      <c r="F23" s="25"/>
      <c r="G23" s="5"/>
    </row>
    <row r="24" spans="2:16" x14ac:dyDescent="0.25">
      <c r="C24" s="10"/>
      <c r="D24" s="11"/>
      <c r="E24" s="2"/>
    </row>
    <row r="25" spans="2:16" x14ac:dyDescent="0.25">
      <c r="C25" s="10"/>
      <c r="D25" s="11"/>
      <c r="E25" s="2"/>
    </row>
    <row r="26" spans="2:16" ht="15.75" x14ac:dyDescent="0.25">
      <c r="B26" s="50" t="s">
        <v>59</v>
      </c>
      <c r="C26" s="51"/>
      <c r="D26" s="51"/>
      <c r="E26" s="51"/>
      <c r="F26" s="51"/>
      <c r="G26" s="51"/>
    </row>
    <row r="27" spans="2:16" ht="15.75" thickBot="1" x14ac:dyDescent="0.3"/>
    <row r="28" spans="2:16" x14ac:dyDescent="0.25">
      <c r="B28" s="14"/>
      <c r="C28" s="15"/>
      <c r="D28" s="15"/>
      <c r="E28" s="15"/>
      <c r="F28" s="15"/>
      <c r="G28" s="15"/>
      <c r="H28" s="15"/>
      <c r="I28" s="15"/>
      <c r="J28" s="15"/>
      <c r="K28" s="15"/>
      <c r="L28" s="15"/>
      <c r="M28" s="22"/>
    </row>
    <row r="29" spans="2:16" x14ac:dyDescent="0.25">
      <c r="B29" s="16"/>
      <c r="C29" s="12"/>
      <c r="D29" s="30"/>
      <c r="E29" s="8"/>
      <c r="F29" s="6" t="s">
        <v>27</v>
      </c>
      <c r="G29" s="52" t="s">
        <v>31</v>
      </c>
      <c r="H29" s="52"/>
      <c r="I29" s="7"/>
      <c r="J29" s="12" t="s">
        <v>30</v>
      </c>
      <c r="K29" s="52" t="s">
        <v>32</v>
      </c>
      <c r="L29" s="52"/>
      <c r="M29" s="3"/>
    </row>
    <row r="30" spans="2:16" x14ac:dyDescent="0.25">
      <c r="B30" s="16"/>
      <c r="C30" s="18" t="s">
        <v>2</v>
      </c>
      <c r="D30" s="18"/>
      <c r="E30" s="39">
        <f>F7</f>
        <v>86.5</v>
      </c>
      <c r="F30" s="19">
        <f t="shared" ref="F30:F41" si="0">F$22</f>
        <v>0.66666666666666663</v>
      </c>
      <c r="G30" s="7"/>
      <c r="H30" s="8">
        <f>E30*F30</f>
        <v>57.666666666666664</v>
      </c>
      <c r="I30" s="7"/>
      <c r="J30" s="44">
        <v>0.1</v>
      </c>
      <c r="K30" s="7"/>
      <c r="L30" s="8">
        <f>H30*(1+J30)</f>
        <v>63.433333333333337</v>
      </c>
      <c r="M30" s="3"/>
    </row>
    <row r="31" spans="2:16" x14ac:dyDescent="0.25">
      <c r="B31" s="16"/>
      <c r="C31" s="18" t="s">
        <v>17</v>
      </c>
      <c r="D31" s="18"/>
      <c r="E31" s="38">
        <v>16</v>
      </c>
      <c r="F31" s="19">
        <f t="shared" si="0"/>
        <v>0.66666666666666663</v>
      </c>
      <c r="G31" s="7"/>
      <c r="H31" s="8">
        <f t="shared" ref="H31:H41" si="1">E31*F31</f>
        <v>10.666666666666666</v>
      </c>
      <c r="I31" s="7"/>
      <c r="J31" s="19">
        <f>J$30</f>
        <v>0.1</v>
      </c>
      <c r="K31" s="7"/>
      <c r="L31" s="8">
        <f t="shared" ref="L31:L41" si="2">H31*(1+J31)</f>
        <v>11.733333333333334</v>
      </c>
      <c r="M31" s="3"/>
    </row>
    <row r="32" spans="2:16" x14ac:dyDescent="0.25">
      <c r="B32" s="16"/>
      <c r="C32" s="18" t="s">
        <v>18</v>
      </c>
      <c r="D32" s="18"/>
      <c r="E32" s="38">
        <v>15</v>
      </c>
      <c r="F32" s="19">
        <f t="shared" si="0"/>
        <v>0.66666666666666663</v>
      </c>
      <c r="G32" s="7"/>
      <c r="H32" s="8">
        <f t="shared" si="1"/>
        <v>10</v>
      </c>
      <c r="I32" s="7"/>
      <c r="J32" s="19">
        <f>J$30</f>
        <v>0.1</v>
      </c>
      <c r="K32" s="7"/>
      <c r="L32" s="8">
        <f t="shared" si="2"/>
        <v>11</v>
      </c>
      <c r="M32" s="3"/>
    </row>
    <row r="33" spans="2:13" x14ac:dyDescent="0.25">
      <c r="B33" s="16"/>
      <c r="C33" s="18" t="s">
        <v>4</v>
      </c>
      <c r="D33" s="18"/>
      <c r="E33" s="38">
        <v>8500</v>
      </c>
      <c r="F33" s="19">
        <f t="shared" si="0"/>
        <v>0.66666666666666663</v>
      </c>
      <c r="G33" s="7"/>
      <c r="H33" s="8">
        <f t="shared" si="1"/>
        <v>5666.6666666666661</v>
      </c>
      <c r="I33" s="7"/>
      <c r="J33" s="19">
        <f>J$30</f>
        <v>0.1</v>
      </c>
      <c r="K33" s="7"/>
      <c r="L33" s="8">
        <f t="shared" si="2"/>
        <v>6233.333333333333</v>
      </c>
      <c r="M33" s="3"/>
    </row>
    <row r="34" spans="2:13" x14ac:dyDescent="0.25">
      <c r="B34" s="16"/>
      <c r="C34" s="18" t="s">
        <v>19</v>
      </c>
      <c r="D34" s="18"/>
      <c r="E34" s="38">
        <v>5600</v>
      </c>
      <c r="F34" s="19">
        <f t="shared" si="0"/>
        <v>0.66666666666666663</v>
      </c>
      <c r="G34" s="7"/>
      <c r="H34" s="8">
        <f t="shared" si="1"/>
        <v>3733.333333333333</v>
      </c>
      <c r="I34" s="7"/>
      <c r="J34" s="19">
        <f t="shared" ref="J34:J41" si="3">J$30</f>
        <v>0.1</v>
      </c>
      <c r="K34" s="7"/>
      <c r="L34" s="8">
        <f t="shared" si="2"/>
        <v>4106.666666666667</v>
      </c>
      <c r="M34" s="13"/>
    </row>
    <row r="35" spans="2:13" x14ac:dyDescent="0.25">
      <c r="B35" s="16"/>
      <c r="C35" s="18" t="s">
        <v>20</v>
      </c>
      <c r="D35" s="18"/>
      <c r="E35" s="38">
        <v>3200</v>
      </c>
      <c r="F35" s="19">
        <f t="shared" si="0"/>
        <v>0.66666666666666663</v>
      </c>
      <c r="G35" s="7"/>
      <c r="H35" s="8">
        <f t="shared" si="1"/>
        <v>2133.333333333333</v>
      </c>
      <c r="I35" s="7"/>
      <c r="J35" s="19">
        <f t="shared" si="3"/>
        <v>0.1</v>
      </c>
      <c r="K35" s="7"/>
      <c r="L35" s="8">
        <f t="shared" si="2"/>
        <v>2346.6666666666665</v>
      </c>
      <c r="M35" s="13"/>
    </row>
    <row r="36" spans="2:13" x14ac:dyDescent="0.25">
      <c r="B36" s="16"/>
      <c r="C36" s="18" t="s">
        <v>21</v>
      </c>
      <c r="D36" s="18"/>
      <c r="E36" s="39">
        <v>28</v>
      </c>
      <c r="F36" s="19">
        <f t="shared" si="0"/>
        <v>0.66666666666666663</v>
      </c>
      <c r="G36" s="7"/>
      <c r="H36" s="8">
        <f t="shared" si="1"/>
        <v>18.666666666666664</v>
      </c>
      <c r="I36" s="7"/>
      <c r="J36" s="19">
        <f t="shared" si="3"/>
        <v>0.1</v>
      </c>
      <c r="K36" s="7"/>
      <c r="L36" s="8">
        <f t="shared" si="2"/>
        <v>20.533333333333331</v>
      </c>
      <c r="M36" s="13"/>
    </row>
    <row r="37" spans="2:13" x14ac:dyDescent="0.25">
      <c r="B37" s="16"/>
      <c r="C37" s="18" t="s">
        <v>22</v>
      </c>
      <c r="D37" s="18"/>
      <c r="E37" s="39">
        <f>E30*0.33</f>
        <v>28.545000000000002</v>
      </c>
      <c r="F37" s="19">
        <f t="shared" si="0"/>
        <v>0.66666666666666663</v>
      </c>
      <c r="G37" s="7"/>
      <c r="H37" s="8">
        <f t="shared" si="1"/>
        <v>19.03</v>
      </c>
      <c r="I37" s="7"/>
      <c r="J37" s="19">
        <f t="shared" si="3"/>
        <v>0.1</v>
      </c>
      <c r="K37" s="7"/>
      <c r="L37" s="8">
        <f t="shared" si="2"/>
        <v>20.933000000000003</v>
      </c>
      <c r="M37" s="13"/>
    </row>
    <row r="38" spans="2:13" x14ac:dyDescent="0.25">
      <c r="B38" s="16"/>
      <c r="C38" s="18" t="s">
        <v>23</v>
      </c>
      <c r="D38" s="18"/>
      <c r="E38" s="39">
        <f>E30*0.5</f>
        <v>43.25</v>
      </c>
      <c r="F38" s="19">
        <f t="shared" si="0"/>
        <v>0.66666666666666663</v>
      </c>
      <c r="G38" s="7"/>
      <c r="H38" s="8">
        <f t="shared" si="1"/>
        <v>28.833333333333332</v>
      </c>
      <c r="I38" s="7"/>
      <c r="J38" s="19">
        <f t="shared" si="3"/>
        <v>0.1</v>
      </c>
      <c r="K38" s="7"/>
      <c r="L38" s="8">
        <f t="shared" si="2"/>
        <v>31.716666666666669</v>
      </c>
      <c r="M38" s="13"/>
    </row>
    <row r="39" spans="2:13" x14ac:dyDescent="0.25">
      <c r="B39" s="16"/>
      <c r="C39" s="18" t="s">
        <v>24</v>
      </c>
      <c r="D39" s="18"/>
      <c r="E39" s="39">
        <f>0.75*E30</f>
        <v>64.875</v>
      </c>
      <c r="F39" s="19">
        <f t="shared" si="0"/>
        <v>0.66666666666666663</v>
      </c>
      <c r="G39" s="7"/>
      <c r="H39" s="8">
        <f t="shared" si="1"/>
        <v>43.25</v>
      </c>
      <c r="I39" s="7"/>
      <c r="J39" s="19">
        <f t="shared" si="3"/>
        <v>0.1</v>
      </c>
      <c r="K39" s="7"/>
      <c r="L39" s="8">
        <f t="shared" si="2"/>
        <v>47.575000000000003</v>
      </c>
      <c r="M39" s="13"/>
    </row>
    <row r="40" spans="2:13" x14ac:dyDescent="0.25">
      <c r="B40" s="16"/>
      <c r="C40" s="18" t="s">
        <v>25</v>
      </c>
      <c r="D40" s="18"/>
      <c r="E40" s="39">
        <f>E12</f>
        <v>12980</v>
      </c>
      <c r="F40" s="19">
        <f t="shared" si="0"/>
        <v>0.66666666666666663</v>
      </c>
      <c r="G40" s="7"/>
      <c r="H40" s="8">
        <f t="shared" si="1"/>
        <v>8653.3333333333321</v>
      </c>
      <c r="I40" s="7"/>
      <c r="J40" s="19">
        <f t="shared" si="3"/>
        <v>0.1</v>
      </c>
      <c r="K40" s="7"/>
      <c r="L40" s="8">
        <f t="shared" si="2"/>
        <v>9518.6666666666661</v>
      </c>
      <c r="M40" s="13"/>
    </row>
    <row r="41" spans="2:13" x14ac:dyDescent="0.25">
      <c r="B41" s="16"/>
      <c r="C41" s="18" t="s">
        <v>26</v>
      </c>
      <c r="D41" s="18"/>
      <c r="E41" s="39">
        <f>E13</f>
        <v>7260</v>
      </c>
      <c r="F41" s="19">
        <f t="shared" si="0"/>
        <v>0.66666666666666663</v>
      </c>
      <c r="G41" s="7"/>
      <c r="H41" s="8">
        <f t="shared" si="1"/>
        <v>4840</v>
      </c>
      <c r="I41" s="7"/>
      <c r="J41" s="19">
        <f t="shared" si="3"/>
        <v>0.1</v>
      </c>
      <c r="K41" s="7"/>
      <c r="L41" s="8">
        <f t="shared" si="2"/>
        <v>5324</v>
      </c>
      <c r="M41" s="13"/>
    </row>
    <row r="42" spans="2:13" ht="15.75" thickBot="1" x14ac:dyDescent="0.3">
      <c r="B42" s="17"/>
      <c r="C42" s="4"/>
      <c r="D42" s="4"/>
      <c r="E42" s="4"/>
      <c r="F42" s="4"/>
      <c r="G42" s="4"/>
      <c r="H42" s="4"/>
      <c r="I42" s="4"/>
      <c r="J42" s="4"/>
      <c r="K42" s="4"/>
      <c r="L42" s="4"/>
      <c r="M42" s="31"/>
    </row>
    <row r="43" spans="2:13" x14ac:dyDescent="0.25">
      <c r="M43" s="2"/>
    </row>
    <row r="44" spans="2:13" x14ac:dyDescent="0.25">
      <c r="I44" s="49" t="s">
        <v>61</v>
      </c>
      <c r="J44" s="49"/>
      <c r="K44" s="49"/>
      <c r="M44" s="2"/>
    </row>
    <row r="45" spans="2:13" x14ac:dyDescent="0.25">
      <c r="M45" s="2"/>
    </row>
  </sheetData>
  <sheetProtection algorithmName="SHA-512" hashValue="eEx+Aw0G7gzgt/o8xL9mb+S7EQWVBOEmg5SLxIxp/XtZtfxahneReqigB+mE8IdqsSnZk/0/VSRAJi0Gc2kicg==" saltValue="dl5lk4o8lZMv08R0uF0Xdg==" spinCount="100000" sheet="1" objects="1" scenarios="1"/>
  <mergeCells count="10">
    <mergeCell ref="B2:E2"/>
    <mergeCell ref="B26:G26"/>
    <mergeCell ref="I44:K44"/>
    <mergeCell ref="G29:H29"/>
    <mergeCell ref="K29:L29"/>
    <mergeCell ref="C13:D13"/>
    <mergeCell ref="F10:G10"/>
    <mergeCell ref="F11:G11"/>
    <mergeCell ref="F12:G12"/>
    <mergeCell ref="F13:G13"/>
  </mergeCells>
  <hyperlinks>
    <hyperlink ref="I44" r:id="rId1" xr:uid="{9093296A-B764-4C93-8ACE-713CF84E4B0B}"/>
  </hyperlinks>
  <pageMargins left="0.7" right="0.7" top="0.75" bottom="0.75" header="0.3" footer="0.3"/>
  <pageSetup orientation="portrait" horizontalDpi="360" verticalDpi="36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B2F9-424B-4DD5-B466-6B94BCA50A95}">
  <dimension ref="B2:M66"/>
  <sheetViews>
    <sheetView showGridLines="0" tabSelected="1" zoomScale="110" zoomScaleNormal="110" workbookViewId="0">
      <selection activeCell="R29" sqref="R29"/>
    </sheetView>
  </sheetViews>
  <sheetFormatPr defaultRowHeight="15" x14ac:dyDescent="0.25"/>
  <cols>
    <col min="2" max="2" width="4.85546875" customWidth="1"/>
  </cols>
  <sheetData>
    <row r="2" spans="2:13" ht="15" customHeight="1" x14ac:dyDescent="0.25">
      <c r="B2" s="50" t="s">
        <v>33</v>
      </c>
      <c r="C2" s="50"/>
    </row>
    <row r="3" spans="2:13" ht="16.5" thickBot="1" x14ac:dyDescent="0.3">
      <c r="C3" s="21"/>
    </row>
    <row r="4" spans="2:13" x14ac:dyDescent="0.25">
      <c r="B4" s="14"/>
      <c r="C4" s="15"/>
      <c r="D4" s="15"/>
      <c r="E4" s="15"/>
      <c r="F4" s="15"/>
      <c r="G4" s="15"/>
      <c r="H4" s="15"/>
      <c r="I4" s="15"/>
      <c r="J4" s="15"/>
      <c r="K4" s="15"/>
      <c r="L4" s="15"/>
      <c r="M4" s="22"/>
    </row>
    <row r="5" spans="2:13" x14ac:dyDescent="0.25">
      <c r="B5" s="16"/>
      <c r="C5" s="6" t="s">
        <v>34</v>
      </c>
      <c r="D5" s="6" t="s">
        <v>35</v>
      </c>
      <c r="E5" s="7"/>
      <c r="F5" s="7"/>
      <c r="G5" s="7"/>
      <c r="H5" s="7"/>
      <c r="I5" s="7"/>
      <c r="J5" s="7"/>
      <c r="K5" s="7"/>
      <c r="L5" s="7"/>
      <c r="M5" s="3"/>
    </row>
    <row r="6" spans="2:13" x14ac:dyDescent="0.25">
      <c r="B6" s="16"/>
      <c r="C6" s="38">
        <v>12500</v>
      </c>
      <c r="D6" s="38">
        <v>50000</v>
      </c>
      <c r="E6" s="7"/>
      <c r="F6" s="7"/>
      <c r="G6" s="7"/>
      <c r="H6" s="7"/>
      <c r="I6" s="7"/>
      <c r="J6" s="7"/>
      <c r="K6" s="7"/>
      <c r="L6" s="7"/>
      <c r="M6" s="3"/>
    </row>
    <row r="7" spans="2:13" x14ac:dyDescent="0.25">
      <c r="B7" s="16"/>
      <c r="C7" s="38">
        <v>15000</v>
      </c>
      <c r="D7" s="38">
        <v>55000</v>
      </c>
      <c r="E7" s="7"/>
      <c r="F7" s="7"/>
      <c r="G7" s="7"/>
      <c r="H7" s="7"/>
      <c r="I7" s="7"/>
      <c r="J7" s="7"/>
      <c r="K7" s="7"/>
      <c r="L7" s="7"/>
      <c r="M7" s="3"/>
    </row>
    <row r="8" spans="2:13" x14ac:dyDescent="0.25">
      <c r="B8" s="16"/>
      <c r="C8" s="38">
        <v>10000</v>
      </c>
      <c r="D8" s="38">
        <v>45000</v>
      </c>
      <c r="E8" s="7"/>
      <c r="F8" s="7"/>
      <c r="G8" s="7"/>
      <c r="H8" s="7"/>
      <c r="I8" s="7"/>
      <c r="J8" s="7"/>
      <c r="K8" s="7"/>
      <c r="L8" s="7"/>
      <c r="M8" s="3"/>
    </row>
    <row r="9" spans="2:13" x14ac:dyDescent="0.25">
      <c r="B9" s="16"/>
      <c r="C9" s="38">
        <v>14000</v>
      </c>
      <c r="D9" s="38">
        <v>50000</v>
      </c>
      <c r="E9" s="7"/>
      <c r="F9" s="7"/>
      <c r="G9" s="7"/>
      <c r="H9" s="7"/>
      <c r="I9" s="7"/>
      <c r="J9" s="7"/>
      <c r="K9" s="7"/>
      <c r="L9" s="7"/>
      <c r="M9" s="3"/>
    </row>
    <row r="10" spans="2:13" x14ac:dyDescent="0.25">
      <c r="B10" s="16"/>
      <c r="C10" s="38">
        <v>12000</v>
      </c>
      <c r="D10" s="38">
        <v>50000</v>
      </c>
      <c r="E10" s="7"/>
      <c r="F10" s="7"/>
      <c r="G10" s="7"/>
      <c r="H10" s="7"/>
      <c r="I10" s="7"/>
      <c r="J10" s="7"/>
      <c r="K10" s="7"/>
      <c r="L10" s="7"/>
      <c r="M10" s="3"/>
    </row>
    <row r="11" spans="2:13" x14ac:dyDescent="0.25">
      <c r="B11" s="16"/>
      <c r="C11" s="38">
        <v>22000</v>
      </c>
      <c r="D11" s="38">
        <v>60000</v>
      </c>
      <c r="E11" s="7"/>
      <c r="F11" s="7"/>
      <c r="G11" s="7"/>
      <c r="H11" s="7"/>
      <c r="I11" s="7"/>
      <c r="J11" s="7"/>
      <c r="K11" s="7"/>
      <c r="L11" s="7"/>
      <c r="M11" s="3"/>
    </row>
    <row r="12" spans="2:13" x14ac:dyDescent="0.25">
      <c r="B12" s="16"/>
      <c r="C12" s="38"/>
      <c r="D12" s="38"/>
      <c r="E12" s="7"/>
      <c r="F12" s="7"/>
      <c r="G12" s="7"/>
      <c r="H12" s="7"/>
      <c r="I12" s="7"/>
      <c r="J12" s="7"/>
      <c r="K12" s="7"/>
      <c r="L12" s="7"/>
      <c r="M12" s="3"/>
    </row>
    <row r="13" spans="2:13" x14ac:dyDescent="0.25">
      <c r="B13" s="16"/>
      <c r="C13" s="38"/>
      <c r="D13" s="38"/>
      <c r="E13" s="7"/>
      <c r="F13" s="7"/>
      <c r="G13" s="7"/>
      <c r="H13" s="7"/>
      <c r="I13" s="7"/>
      <c r="J13" s="7"/>
      <c r="K13" s="7"/>
      <c r="L13" s="7"/>
      <c r="M13" s="3"/>
    </row>
    <row r="14" spans="2:13" x14ac:dyDescent="0.25">
      <c r="B14" s="16"/>
      <c r="C14" s="38"/>
      <c r="D14" s="38"/>
      <c r="E14" s="7"/>
      <c r="F14" s="7"/>
      <c r="G14" s="7"/>
      <c r="H14" s="7"/>
      <c r="I14" s="7"/>
      <c r="J14" s="7"/>
      <c r="K14" s="7"/>
      <c r="L14" s="7"/>
      <c r="M14" s="3"/>
    </row>
    <row r="15" spans="2:13" x14ac:dyDescent="0.25">
      <c r="B15" s="16"/>
      <c r="C15" s="38"/>
      <c r="D15" s="38"/>
      <c r="E15" s="7"/>
      <c r="F15" s="7"/>
      <c r="G15" s="7"/>
      <c r="H15" s="7"/>
      <c r="I15" s="7"/>
      <c r="J15" s="7"/>
      <c r="K15" s="7"/>
      <c r="L15" s="7"/>
      <c r="M15" s="3"/>
    </row>
    <row r="16" spans="2:13" x14ac:dyDescent="0.25">
      <c r="B16" s="16"/>
      <c r="C16" s="7"/>
      <c r="D16" s="7"/>
      <c r="E16" s="7"/>
      <c r="F16" s="7"/>
      <c r="G16" s="7"/>
      <c r="H16" s="7"/>
      <c r="I16" s="7"/>
      <c r="J16" s="7"/>
      <c r="K16" s="7"/>
      <c r="L16" s="7"/>
      <c r="M16" s="3"/>
    </row>
    <row r="17" spans="2:13" x14ac:dyDescent="0.25">
      <c r="B17" s="16"/>
      <c r="C17" s="54"/>
      <c r="D17" s="54"/>
      <c r="E17" s="7"/>
      <c r="F17" s="7"/>
      <c r="G17" s="7"/>
      <c r="H17" s="7"/>
      <c r="I17" s="7"/>
      <c r="J17" s="7"/>
      <c r="K17" s="7"/>
      <c r="L17" s="7"/>
      <c r="M17" s="3"/>
    </row>
    <row r="18" spans="2:13" x14ac:dyDescent="0.25">
      <c r="B18" s="16"/>
      <c r="C18" s="7"/>
      <c r="D18" s="7"/>
      <c r="E18" s="7"/>
      <c r="F18" s="7"/>
      <c r="G18" s="7"/>
      <c r="H18" s="7"/>
      <c r="I18" s="7"/>
      <c r="J18" s="7"/>
      <c r="K18" s="7"/>
      <c r="L18" s="7"/>
      <c r="M18" s="3"/>
    </row>
    <row r="19" spans="2:13" x14ac:dyDescent="0.25">
      <c r="B19" s="16"/>
      <c r="C19" s="7"/>
      <c r="D19" s="7"/>
      <c r="E19" s="7"/>
      <c r="F19" s="7"/>
      <c r="G19" s="7"/>
      <c r="H19" s="7"/>
      <c r="I19" s="7"/>
      <c r="J19" s="7"/>
      <c r="K19" s="7"/>
      <c r="L19" s="7"/>
      <c r="M19" s="3"/>
    </row>
    <row r="20" spans="2:13" x14ac:dyDescent="0.25">
      <c r="B20" s="16"/>
      <c r="C20" s="7" t="s">
        <v>55</v>
      </c>
      <c r="D20" s="7"/>
      <c r="E20" s="7"/>
      <c r="F20" s="7">
        <f>(E23*E24)+E25</f>
        <v>51374</v>
      </c>
      <c r="G20" s="7"/>
      <c r="H20" s="7"/>
      <c r="I20" s="7"/>
      <c r="J20" s="7"/>
      <c r="K20" s="7"/>
      <c r="L20" s="7"/>
      <c r="M20" s="3"/>
    </row>
    <row r="21" spans="2:13" x14ac:dyDescent="0.25">
      <c r="B21" s="16"/>
      <c r="C21" s="52" t="s">
        <v>5</v>
      </c>
      <c r="D21" s="52"/>
      <c r="E21" s="52"/>
      <c r="F21" s="32">
        <f>E24</f>
        <v>1.18</v>
      </c>
      <c r="G21" s="7"/>
      <c r="H21" s="7"/>
      <c r="I21" s="7"/>
      <c r="J21" s="7"/>
      <c r="K21" s="7"/>
      <c r="L21" s="7"/>
      <c r="M21" s="3"/>
    </row>
    <row r="22" spans="2:13" x14ac:dyDescent="0.25">
      <c r="B22" s="16"/>
      <c r="C22" s="7"/>
      <c r="D22" s="7"/>
      <c r="E22" s="7"/>
      <c r="F22" s="7"/>
      <c r="G22" s="7"/>
      <c r="H22" s="7"/>
      <c r="I22" s="7"/>
      <c r="J22" s="7"/>
      <c r="K22" s="7"/>
      <c r="L22" s="7"/>
      <c r="M22" s="3"/>
    </row>
    <row r="23" spans="2:13" x14ac:dyDescent="0.25">
      <c r="B23" s="16"/>
      <c r="C23" s="7"/>
      <c r="D23" s="12" t="s">
        <v>34</v>
      </c>
      <c r="E23" s="38">
        <v>14000</v>
      </c>
      <c r="F23" s="7"/>
      <c r="G23" s="7"/>
      <c r="H23" s="7"/>
      <c r="I23" s="7"/>
      <c r="J23" s="7"/>
      <c r="K23" s="7"/>
      <c r="L23" s="7"/>
      <c r="M23" s="3"/>
    </row>
    <row r="24" spans="2:13" x14ac:dyDescent="0.25">
      <c r="B24" s="16"/>
      <c r="C24" s="52" t="s">
        <v>57</v>
      </c>
      <c r="D24" s="52"/>
      <c r="E24" s="38">
        <v>1.18</v>
      </c>
      <c r="F24" s="7"/>
      <c r="G24" s="7"/>
      <c r="H24" s="7"/>
      <c r="I24" s="7"/>
      <c r="J24" s="7"/>
      <c r="K24" s="7"/>
      <c r="L24" s="7"/>
      <c r="M24" s="3"/>
    </row>
    <row r="25" spans="2:13" x14ac:dyDescent="0.25">
      <c r="B25" s="16"/>
      <c r="C25" s="52" t="s">
        <v>56</v>
      </c>
      <c r="D25" s="52"/>
      <c r="E25" s="39">
        <v>34854</v>
      </c>
      <c r="F25" s="7"/>
      <c r="G25" s="7"/>
      <c r="H25" s="7"/>
      <c r="I25" s="7"/>
      <c r="J25" s="7"/>
      <c r="K25" s="7"/>
      <c r="L25" s="7"/>
      <c r="M25" s="3"/>
    </row>
    <row r="26" spans="2:13" ht="15.75" thickBot="1" x14ac:dyDescent="0.3">
      <c r="B26" s="17"/>
      <c r="C26" s="4"/>
      <c r="D26" s="4"/>
      <c r="E26" s="4"/>
      <c r="F26" s="4"/>
      <c r="G26" s="4"/>
      <c r="H26" s="4"/>
      <c r="I26" s="4"/>
      <c r="J26" s="4"/>
      <c r="K26" s="4"/>
      <c r="L26" s="4"/>
      <c r="M26" s="5"/>
    </row>
    <row r="29" spans="2:13" ht="15" customHeight="1" x14ac:dyDescent="0.25">
      <c r="B29" s="50" t="s">
        <v>38</v>
      </c>
      <c r="C29" s="50"/>
      <c r="D29" s="50"/>
      <c r="J29" s="49" t="s">
        <v>61</v>
      </c>
      <c r="K29" s="49"/>
      <c r="L29" s="49"/>
    </row>
    <row r="30" spans="2:13" ht="16.5" thickBot="1" x14ac:dyDescent="0.3">
      <c r="C30" s="21"/>
    </row>
    <row r="31" spans="2:13" ht="15.75" x14ac:dyDescent="0.25">
      <c r="B31" s="14"/>
      <c r="C31" s="27"/>
      <c r="D31" s="15"/>
      <c r="E31" s="15"/>
      <c r="F31" s="15"/>
      <c r="G31" s="22"/>
    </row>
    <row r="32" spans="2:13" x14ac:dyDescent="0.25">
      <c r="B32" s="16"/>
      <c r="C32" s="7" t="s">
        <v>40</v>
      </c>
      <c r="D32" s="7"/>
      <c r="E32" s="7"/>
      <c r="F32" s="38">
        <v>270000</v>
      </c>
      <c r="G32" s="3"/>
    </row>
    <row r="33" spans="2:7" x14ac:dyDescent="0.25">
      <c r="B33" s="16"/>
      <c r="C33" s="7" t="s">
        <v>39</v>
      </c>
      <c r="D33" s="7"/>
      <c r="E33" s="38">
        <v>240000</v>
      </c>
      <c r="F33" s="7"/>
      <c r="G33" s="3"/>
    </row>
    <row r="34" spans="2:7" x14ac:dyDescent="0.25">
      <c r="B34" s="16"/>
      <c r="C34" s="7" t="s">
        <v>14</v>
      </c>
      <c r="D34" s="7"/>
      <c r="E34" s="38">
        <v>60</v>
      </c>
      <c r="F34" s="7"/>
      <c r="G34" s="3"/>
    </row>
    <row r="35" spans="2:7" x14ac:dyDescent="0.25">
      <c r="B35" s="16"/>
      <c r="C35" s="7" t="s">
        <v>15</v>
      </c>
      <c r="D35" s="7"/>
      <c r="E35" s="38">
        <v>10</v>
      </c>
      <c r="F35" s="7"/>
      <c r="G35" s="3"/>
    </row>
    <row r="36" spans="2:7" x14ac:dyDescent="0.25">
      <c r="B36" s="16"/>
      <c r="C36" s="7" t="s">
        <v>29</v>
      </c>
      <c r="D36" s="7"/>
      <c r="E36" s="7"/>
      <c r="F36" s="8">
        <f>(E34-E35)/E34*E33</f>
        <v>200000</v>
      </c>
      <c r="G36" s="13"/>
    </row>
    <row r="37" spans="2:7" x14ac:dyDescent="0.25">
      <c r="B37" s="16"/>
      <c r="C37" s="7" t="s">
        <v>42</v>
      </c>
      <c r="D37" s="7"/>
      <c r="E37" s="7"/>
      <c r="F37" s="42">
        <v>5000</v>
      </c>
      <c r="G37" s="3"/>
    </row>
    <row r="38" spans="2:7" x14ac:dyDescent="0.25">
      <c r="B38" s="16"/>
      <c r="C38" s="7" t="s">
        <v>41</v>
      </c>
      <c r="D38" s="7"/>
      <c r="E38" s="7"/>
      <c r="F38" s="8">
        <f>F32-F36-F37</f>
        <v>65000</v>
      </c>
      <c r="G38" s="13"/>
    </row>
    <row r="39" spans="2:7" ht="15.75" thickBot="1" x14ac:dyDescent="0.3">
      <c r="B39" s="17"/>
      <c r="C39" s="4"/>
      <c r="D39" s="4"/>
      <c r="E39" s="4"/>
      <c r="F39" s="4"/>
      <c r="G39" s="5"/>
    </row>
    <row r="42" spans="2:7" ht="15" customHeight="1" x14ac:dyDescent="0.25">
      <c r="B42" s="50" t="s">
        <v>36</v>
      </c>
      <c r="C42" s="50"/>
      <c r="D42" s="50"/>
    </row>
    <row r="43" spans="2:7" ht="16.5" thickBot="1" x14ac:dyDescent="0.3">
      <c r="C43" s="21"/>
    </row>
    <row r="44" spans="2:7" x14ac:dyDescent="0.25">
      <c r="B44" s="14"/>
      <c r="C44" s="15"/>
      <c r="D44" s="15"/>
      <c r="E44" s="15"/>
      <c r="F44" s="15"/>
      <c r="G44" s="22"/>
    </row>
    <row r="45" spans="2:7" x14ac:dyDescent="0.25">
      <c r="B45" s="16"/>
      <c r="C45" s="7" t="s">
        <v>37</v>
      </c>
      <c r="D45" s="7"/>
      <c r="E45" s="7"/>
      <c r="F45" s="7"/>
      <c r="G45" s="3"/>
    </row>
    <row r="46" spans="2:7" x14ac:dyDescent="0.25">
      <c r="B46" s="16"/>
      <c r="C46" s="7"/>
      <c r="D46" s="7"/>
      <c r="E46" s="7"/>
      <c r="F46" s="7"/>
      <c r="G46" s="3"/>
    </row>
    <row r="47" spans="2:7" x14ac:dyDescent="0.25">
      <c r="B47" s="16"/>
      <c r="C47" s="7" t="s">
        <v>43</v>
      </c>
      <c r="D47" s="7"/>
      <c r="E47" s="7"/>
      <c r="F47" s="38">
        <v>60000</v>
      </c>
      <c r="G47" s="3"/>
    </row>
    <row r="48" spans="2:7" x14ac:dyDescent="0.25">
      <c r="B48" s="16"/>
      <c r="C48" s="7" t="s">
        <v>44</v>
      </c>
      <c r="D48" s="7"/>
      <c r="E48" s="7"/>
      <c r="F48" s="38">
        <v>225000</v>
      </c>
      <c r="G48" s="3"/>
    </row>
    <row r="49" spans="2:8" x14ac:dyDescent="0.25">
      <c r="B49" s="16"/>
      <c r="C49" s="7" t="s">
        <v>45</v>
      </c>
      <c r="D49" s="7"/>
      <c r="E49" s="7"/>
      <c r="F49" s="43">
        <f>F47/F48</f>
        <v>0.26666666666666666</v>
      </c>
      <c r="G49" s="3"/>
    </row>
    <row r="50" spans="2:8" x14ac:dyDescent="0.25">
      <c r="B50" s="16"/>
      <c r="C50" s="7" t="s">
        <v>46</v>
      </c>
      <c r="D50" s="7"/>
      <c r="E50" s="7"/>
      <c r="F50" s="38">
        <v>250000</v>
      </c>
      <c r="G50" s="3"/>
    </row>
    <row r="51" spans="2:8" x14ac:dyDescent="0.25">
      <c r="B51" s="16"/>
      <c r="C51" s="7" t="s">
        <v>47</v>
      </c>
      <c r="D51" s="7"/>
      <c r="E51" s="7"/>
      <c r="F51" s="39">
        <f>F50*F49</f>
        <v>66666.666666666672</v>
      </c>
      <c r="G51" s="3"/>
    </row>
    <row r="52" spans="2:8" ht="15.75" thickBot="1" x14ac:dyDescent="0.3">
      <c r="B52" s="17"/>
      <c r="C52" s="4"/>
      <c r="D52" s="4"/>
      <c r="E52" s="4"/>
      <c r="F52" s="9"/>
      <c r="G52" s="5"/>
    </row>
    <row r="53" spans="2:8" x14ac:dyDescent="0.25">
      <c r="F53" s="2"/>
    </row>
    <row r="54" spans="2:8" ht="15.75" thickBot="1" x14ac:dyDescent="0.3">
      <c r="F54" s="2"/>
    </row>
    <row r="55" spans="2:8" x14ac:dyDescent="0.25">
      <c r="B55" s="14"/>
      <c r="C55" s="15"/>
      <c r="D55" s="15"/>
      <c r="E55" s="15"/>
      <c r="F55" s="15"/>
      <c r="G55" s="15"/>
      <c r="H55" s="22"/>
    </row>
    <row r="56" spans="2:8" x14ac:dyDescent="0.25">
      <c r="B56" s="16"/>
      <c r="C56" s="7" t="s">
        <v>48</v>
      </c>
      <c r="D56" s="7"/>
      <c r="E56" s="7"/>
      <c r="F56" s="7"/>
      <c r="G56" s="7"/>
      <c r="H56" s="3"/>
    </row>
    <row r="57" spans="2:8" x14ac:dyDescent="0.25">
      <c r="B57" s="16"/>
      <c r="C57" s="7"/>
      <c r="D57" s="7"/>
      <c r="E57" s="7"/>
      <c r="F57" s="7"/>
      <c r="G57" s="7"/>
      <c r="H57" s="3"/>
    </row>
    <row r="58" spans="2:8" x14ac:dyDescent="0.25">
      <c r="B58" s="16"/>
      <c r="C58" s="7"/>
      <c r="D58" s="7"/>
      <c r="E58" s="7" t="s">
        <v>50</v>
      </c>
      <c r="F58" s="7" t="s">
        <v>51</v>
      </c>
      <c r="G58" s="7" t="s">
        <v>52</v>
      </c>
      <c r="H58" s="3"/>
    </row>
    <row r="59" spans="2:8" x14ac:dyDescent="0.25">
      <c r="B59" s="16"/>
      <c r="C59" s="56" t="s">
        <v>49</v>
      </c>
      <c r="D59" s="57"/>
      <c r="E59" s="38">
        <v>270000</v>
      </c>
      <c r="F59" s="38">
        <v>265000</v>
      </c>
      <c r="G59" s="38">
        <v>275000</v>
      </c>
      <c r="H59" s="3"/>
    </row>
    <row r="60" spans="2:8" x14ac:dyDescent="0.25">
      <c r="B60" s="16"/>
      <c r="C60" s="56" t="s">
        <v>53</v>
      </c>
      <c r="D60" s="57"/>
      <c r="E60" s="38">
        <v>5000</v>
      </c>
      <c r="F60" s="38"/>
      <c r="G60" s="38"/>
      <c r="H60" s="3"/>
    </row>
    <row r="61" spans="2:8" x14ac:dyDescent="0.25">
      <c r="B61" s="16"/>
      <c r="C61" s="56" t="s">
        <v>40</v>
      </c>
      <c r="D61" s="56"/>
      <c r="E61" s="7">
        <f>E59-E60</f>
        <v>265000</v>
      </c>
      <c r="F61" s="7">
        <f t="shared" ref="F61:G61" si="0">F59-F60</f>
        <v>265000</v>
      </c>
      <c r="G61" s="7">
        <f t="shared" si="0"/>
        <v>275000</v>
      </c>
      <c r="H61" s="3"/>
    </row>
    <row r="62" spans="2:8" x14ac:dyDescent="0.25">
      <c r="B62" s="16"/>
      <c r="C62" s="7"/>
      <c r="D62" s="7"/>
      <c r="E62" s="7"/>
      <c r="F62" s="7"/>
      <c r="G62" s="7"/>
      <c r="H62" s="3"/>
    </row>
    <row r="63" spans="2:8" x14ac:dyDescent="0.25">
      <c r="B63" s="33"/>
      <c r="C63" s="52" t="s">
        <v>60</v>
      </c>
      <c r="D63" s="52"/>
      <c r="E63" s="52"/>
      <c r="F63" s="8">
        <f>(E61+F61+G61)/3</f>
        <v>268333.33333333331</v>
      </c>
      <c r="G63" s="7"/>
      <c r="H63" s="3"/>
    </row>
    <row r="64" spans="2:8" x14ac:dyDescent="0.25">
      <c r="B64" s="16"/>
      <c r="C64" s="52" t="s">
        <v>54</v>
      </c>
      <c r="D64" s="52"/>
      <c r="E64" s="52"/>
      <c r="F64" s="19">
        <f>F49</f>
        <v>0.26666666666666666</v>
      </c>
      <c r="G64" s="7"/>
      <c r="H64" s="3"/>
    </row>
    <row r="65" spans="2:8" x14ac:dyDescent="0.25">
      <c r="B65" s="16"/>
      <c r="C65" s="52" t="s">
        <v>47</v>
      </c>
      <c r="D65" s="52"/>
      <c r="E65" s="52"/>
      <c r="F65" s="8">
        <f>F63*F64</f>
        <v>71555.555555555547</v>
      </c>
      <c r="G65" s="7"/>
      <c r="H65" s="3"/>
    </row>
    <row r="66" spans="2:8" ht="15.75" thickBot="1" x14ac:dyDescent="0.3">
      <c r="B66" s="17"/>
      <c r="C66" s="4"/>
      <c r="D66" s="4"/>
      <c r="E66" s="4"/>
      <c r="F66" s="4"/>
      <c r="G66" s="4"/>
      <c r="H66" s="5"/>
    </row>
  </sheetData>
  <sheetProtection algorithmName="SHA-512" hashValue="t8tvp7pYY+RzOgu10KIKK4LUpRoB10bSKNR/1FkCccYQcvDuLWI6hUlRFVscko7re8cQhXJTm3BotsOamd9wrQ==" saltValue="8PsfElcIY8H3VsdgSFiFwA==" spinCount="100000" sheet="1" objects="1" scenarios="1"/>
  <mergeCells count="14">
    <mergeCell ref="J29:L29"/>
    <mergeCell ref="C61:D61"/>
    <mergeCell ref="C63:E63"/>
    <mergeCell ref="C64:E64"/>
    <mergeCell ref="C65:E65"/>
    <mergeCell ref="C60:D60"/>
    <mergeCell ref="B2:C2"/>
    <mergeCell ref="B29:D29"/>
    <mergeCell ref="B42:D42"/>
    <mergeCell ref="C59:D59"/>
    <mergeCell ref="C24:D24"/>
    <mergeCell ref="C25:D25"/>
    <mergeCell ref="C21:E21"/>
    <mergeCell ref="C17:D17"/>
  </mergeCells>
  <hyperlinks>
    <hyperlink ref="J29" r:id="rId1" xr:uid="{F17AEE86-33D3-45D2-B0F0-8236F0AAF8AA}"/>
  </hyperlinks>
  <pageMargins left="0.7" right="0.7" top="0.75" bottom="0.75" header="0.3" footer="0.3"/>
  <pageSetup orientation="portrait" horizontalDpi="0" verticalDpi="0" r:id="rId2"/>
  <ignoredErrors>
    <ignoredError sqref="F49 F51"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Paired Sales</vt:lpstr>
      <vt:lpstr>Paired Cost</vt:lpstr>
      <vt:lpstr>Site 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Cullen</dc:creator>
  <cp:lastModifiedBy>Scott Cullen</cp:lastModifiedBy>
  <dcterms:created xsi:type="dcterms:W3CDTF">2019-02-23T13:40:27Z</dcterms:created>
  <dcterms:modified xsi:type="dcterms:W3CDTF">2019-02-27T17:46:06Z</dcterms:modified>
</cp:coreProperties>
</file>